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0" yWindow="120" windowWidth="21912" windowHeight="12528" tabRatio="878" activeTab="1"/>
  </bookViews>
  <sheets>
    <sheet name="Sheet1" sheetId="1" r:id="rId1"/>
    <sheet name="Sheet2" sheetId="2" r:id="rId2"/>
    <sheet name="Sheet3" sheetId="3" r:id="rId3"/>
  </sheets>
  <calcPr calcId="145621"/>
  <oleSize ref="A2:R66"/>
</workbook>
</file>

<file path=xl/comments1.xml><?xml version="1.0" encoding="utf-8"?>
<comments xmlns="http://schemas.openxmlformats.org/spreadsheetml/2006/main">
  <authors>
    <author>geoffrey.gabbott</author>
    <author>cindy.sessions</author>
  </authors>
  <commentList>
    <comment ref="J6" authorId="0">
      <text>
        <r>
          <rPr>
            <sz val="8"/>
            <color indexed="81"/>
            <rFont val="Tahoma"/>
          </rPr>
          <t xml:space="preserve">BLM - $111,220
</t>
        </r>
      </text>
    </comment>
    <comment ref="L6" authorId="1">
      <text>
        <r>
          <rPr>
            <sz val="8"/>
            <color indexed="81"/>
            <rFont val="Tahoma"/>
          </rPr>
          <t>MN - $250K
MO - $230K
OK - $180K</t>
        </r>
      </text>
    </comment>
    <comment ref="L7" authorId="1">
      <text>
        <r>
          <rPr>
            <sz val="8"/>
            <color indexed="81"/>
            <rFont val="Tahoma"/>
          </rPr>
          <t>ID - $210,000
IL - $24,982.40
KY - $120,000
PA - $326,195
UT - $279,939.85
TX - $1.425,000</t>
        </r>
      </text>
    </comment>
    <comment ref="H8" authorId="0">
      <text>
        <r>
          <rPr>
            <sz val="8"/>
            <color indexed="81"/>
            <rFont val="Tahoma"/>
          </rPr>
          <t>USAF Space Command - $202,400</t>
        </r>
      </text>
    </comment>
    <comment ref="L8" authorId="1">
      <text>
        <r>
          <rPr>
            <sz val="8"/>
            <color indexed="81"/>
            <rFont val="Tahoma"/>
          </rPr>
          <t xml:space="preserve">MI - $400K
CA - $435K
MT - $348,500
CO - $49,750
OR - $200K
WI - $219,018
</t>
        </r>
      </text>
    </comment>
    <comment ref="L9" authorId="1">
      <text>
        <r>
          <rPr>
            <sz val="8"/>
            <color indexed="81"/>
            <rFont val="Tahoma"/>
          </rPr>
          <t>NV - $400K
TN - $200K
WA - $100K</t>
        </r>
      </text>
    </comment>
    <comment ref="L10" authorId="1">
      <text>
        <r>
          <rPr>
            <sz val="8"/>
            <color indexed="81"/>
            <rFont val="Tahoma"/>
          </rPr>
          <t xml:space="preserve">AZ - $200K
MD - $40K
GA - $232,729
TN - $200K
</t>
        </r>
      </text>
    </comment>
    <comment ref="H11" authorId="0">
      <text>
        <r>
          <rPr>
            <sz val="8"/>
            <color indexed="81"/>
            <rFont val="Tahoma"/>
            <family val="2"/>
          </rPr>
          <t>Risk Mgmt Agency - $50K</t>
        </r>
      </text>
    </comment>
    <comment ref="L11" authorId="1">
      <text>
        <r>
          <rPr>
            <sz val="8"/>
            <color indexed="81"/>
            <rFont val="Tahoma"/>
          </rPr>
          <t>CT - $20K
IN - $185K
IA - $175K
KS - $127K
MN - $406K
NC - $60K
RI - $10K
TN - $300K
TX - $1M
VT - $20K
VA - $90K
WI - $25,728</t>
        </r>
      </text>
    </comment>
    <comment ref="H12" authorId="0">
      <text>
        <r>
          <rPr>
            <sz val="8"/>
            <color indexed="81"/>
            <rFont val="Tahoma"/>
            <family val="2"/>
          </rPr>
          <t>BLM, BPS, USFS, NRCS</t>
        </r>
      </text>
    </comment>
    <comment ref="L12" authorId="1">
      <text>
        <r>
          <rPr>
            <sz val="8"/>
            <color indexed="81"/>
            <rFont val="Tahoma"/>
          </rPr>
          <t>AL - $27,848
CO - $117,000
GA - $80,797
ID - $158,794
MD - $28,410
MT - $553,500
NE - $54,000
NM - $55,062
NC - $28,648
OR - $49,106
UT - $29,111
WA - $221,000</t>
        </r>
      </text>
    </comment>
  </commentList>
</comments>
</file>

<file path=xl/comments2.xml><?xml version="1.0" encoding="utf-8"?>
<comments xmlns="http://schemas.openxmlformats.org/spreadsheetml/2006/main">
  <authors>
    <author>geoffrey.gabbott</author>
    <author>cindy.sessions</author>
  </authors>
  <commentList>
    <comment ref="F4" authorId="0">
      <text>
        <r>
          <rPr>
            <sz val="8"/>
            <color indexed="81"/>
            <rFont val="Tahoma"/>
          </rPr>
          <t xml:space="preserve">BLM - $111,220
</t>
        </r>
      </text>
    </comment>
    <comment ref="H4" authorId="1">
      <text>
        <r>
          <rPr>
            <sz val="8"/>
            <color indexed="81"/>
            <rFont val="Tahoma"/>
          </rPr>
          <t>MN - $250K
MO - $230K
OK - $180K</t>
        </r>
      </text>
    </comment>
    <comment ref="H5" authorId="1">
      <text>
        <r>
          <rPr>
            <sz val="8"/>
            <color indexed="81"/>
            <rFont val="Tahoma"/>
          </rPr>
          <t>ID - $210,000
IL - $24,982.40
KY - $120,000
PA - $326,195
UT - $279,939.85
TX - $1.425,000</t>
        </r>
      </text>
    </comment>
    <comment ref="E6" authorId="0">
      <text>
        <r>
          <rPr>
            <sz val="8"/>
            <color indexed="81"/>
            <rFont val="Tahoma"/>
          </rPr>
          <t>USAF Space Command - $202,400</t>
        </r>
      </text>
    </comment>
    <comment ref="H6" authorId="1">
      <text>
        <r>
          <rPr>
            <sz val="8"/>
            <color indexed="81"/>
            <rFont val="Tahoma"/>
          </rPr>
          <t xml:space="preserve">MI - $400K
CA - $435K
MT - $348,500
CO - $49,750
OR - $200K
WI - $219,018
</t>
        </r>
      </text>
    </comment>
    <comment ref="H7" authorId="1">
      <text>
        <r>
          <rPr>
            <sz val="8"/>
            <color indexed="81"/>
            <rFont val="Tahoma"/>
          </rPr>
          <t>NV - $400K
TN - $200K
WA - $100K</t>
        </r>
      </text>
    </comment>
    <comment ref="H8" authorId="1">
      <text>
        <r>
          <rPr>
            <sz val="8"/>
            <color indexed="81"/>
            <rFont val="Tahoma"/>
          </rPr>
          <t xml:space="preserve">AZ - $200K
MD - $40K
GA - $232,729
TN - $200K
</t>
        </r>
      </text>
    </comment>
    <comment ref="E9" authorId="0">
      <text>
        <r>
          <rPr>
            <sz val="8"/>
            <color indexed="81"/>
            <rFont val="Tahoma"/>
            <family val="2"/>
          </rPr>
          <t>Risk Mgmt Agency - $50K</t>
        </r>
      </text>
    </comment>
    <comment ref="H9" authorId="1">
      <text>
        <r>
          <rPr>
            <sz val="8"/>
            <color indexed="81"/>
            <rFont val="Tahoma"/>
          </rPr>
          <t>CT - $20K
IN - $185K
IA - $175K
KS - $127K
MN - $406K
NC - $60K
RI - $10K
TN - $300K
TX - $1M
VT - $20K
VA - $90K
WI - $25,728</t>
        </r>
      </text>
    </comment>
    <comment ref="E10" authorId="0">
      <text>
        <r>
          <rPr>
            <sz val="8"/>
            <color indexed="81"/>
            <rFont val="Tahoma"/>
            <family val="2"/>
          </rPr>
          <t>BLM, BPS, USFS, NRCS</t>
        </r>
      </text>
    </comment>
    <comment ref="H10" authorId="1">
      <text>
        <r>
          <rPr>
            <sz val="8"/>
            <color indexed="81"/>
            <rFont val="Tahoma"/>
          </rPr>
          <t>AL - $27,848
CO - $117,000
GA - $80,797
ID - $158,794
MD - $28,410
MT - $553,500
NE - $54,000
NM - $55,062
NC - $28,648
OR - $49,106
UT - $29,111
WA - $221,000</t>
        </r>
      </text>
    </comment>
  </commentList>
</comments>
</file>

<file path=xl/sharedStrings.xml><?xml version="1.0" encoding="utf-8"?>
<sst xmlns="http://schemas.openxmlformats.org/spreadsheetml/2006/main" count="31" uniqueCount="17">
  <si>
    <t>FSA</t>
  </si>
  <si>
    <t>YEAR</t>
  </si>
  <si>
    <t>NAIP FUNDING HISTORY</t>
  </si>
  <si>
    <t>NRCS</t>
  </si>
  <si>
    <t>USFS</t>
  </si>
  <si>
    <t>STATES</t>
  </si>
  <si>
    <t>FEDERAL AGENCIES</t>
  </si>
  <si>
    <t>USDI</t>
  </si>
  <si>
    <t>FUNDING TOTALS</t>
  </si>
  <si>
    <t>PARTNER TOTALS</t>
  </si>
  <si>
    <t>%</t>
  </si>
  <si>
    <t xml:space="preserve"> </t>
  </si>
  <si>
    <t>Other FEDERAL</t>
  </si>
  <si>
    <t>Totals</t>
  </si>
  <si>
    <t>STATE Cost Share</t>
  </si>
  <si>
    <t>FEDERAL Cost Share</t>
  </si>
  <si>
    <t>Farm Service Agency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</si>
</sst>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0.0%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2"/>
      <name val="Arial"/>
    </font>
    <font>
      <sz val="10"/>
      <color indexed="8"/>
      <name val="Arial"/>
      <family val="2"/>
    </font>
    <font>
      <b/>
      <sz val="12"/>
      <name val="Arial"/>
      <family val="2"/>
    </font>
    <font>
      <sz val="8"/>
      <color indexed="81"/>
      <name val="Tahoma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8" fontId="0" fillId="0" borderId="0" xfId="0" applyNumberFormat="1"/>
    <xf numFmtId="8" fontId="0" fillId="0" borderId="0" xfId="0" applyNumberFormat="1" applyBorder="1"/>
    <xf numFmtId="8" fontId="4" fillId="0" borderId="0" xfId="1" applyNumberFormat="1" applyFont="1" applyBorder="1" applyProtection="1"/>
    <xf numFmtId="164" fontId="1" fillId="0" borderId="0" xfId="0" applyNumberFormat="1" applyFont="1" applyAlignment="1">
      <alignment horizontal="center" wrapText="1"/>
    </xf>
    <xf numFmtId="9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9" fontId="1" fillId="0" borderId="0" xfId="0" applyNumberFormat="1" applyFont="1" applyAlignment="1">
      <alignment horizontal="center"/>
    </xf>
    <xf numFmtId="165" fontId="0" fillId="0" borderId="0" xfId="0" applyNumberFormat="1"/>
    <xf numFmtId="6" fontId="0" fillId="0" borderId="0" xfId="0" applyNumberFormat="1"/>
    <xf numFmtId="6" fontId="4" fillId="0" borderId="0" xfId="1" applyNumberFormat="1" applyFont="1" applyBorder="1" applyProtection="1"/>
    <xf numFmtId="6" fontId="0" fillId="0" borderId="0" xfId="0" applyNumberFormat="1" applyBorder="1"/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5236244033230139E-2"/>
          <c:y val="2.0799317263256203E-2"/>
          <c:w val="0.59291750896488027"/>
          <c:h val="0.87677514237100729"/>
        </c:manualLayout>
      </c:layout>
      <c:area3DChart>
        <c:grouping val="standard"/>
        <c:varyColors val="0"/>
        <c:ser>
          <c:idx val="3"/>
          <c:order val="0"/>
          <c:tx>
            <c:strRef>
              <c:f>Sheet2!$H$2</c:f>
              <c:strCache>
                <c:ptCount val="1"/>
                <c:pt idx="0">
                  <c:v>STATE Cost Share</c:v>
                </c:pt>
              </c:strCache>
            </c:strRef>
          </c:tx>
          <c:cat>
            <c:numRef>
              <c:f>Sheet2!$A$3:$A$14</c:f>
              <c:numCache>
                <c:formatCode>0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2102</c:v>
                </c:pt>
                <c:pt idx="11">
                  <c:v>2013</c:v>
                </c:pt>
              </c:numCache>
            </c:numRef>
          </c:cat>
          <c:val>
            <c:numRef>
              <c:f>Sheet2!$H$3:$H$14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660000</c:v>
                </c:pt>
                <c:pt idx="2">
                  <c:v>2386117.25</c:v>
                </c:pt>
                <c:pt idx="3">
                  <c:v>1702018</c:v>
                </c:pt>
                <c:pt idx="4">
                  <c:v>700000</c:v>
                </c:pt>
                <c:pt idx="5">
                  <c:v>672729</c:v>
                </c:pt>
                <c:pt idx="6">
                  <c:v>2418728</c:v>
                </c:pt>
                <c:pt idx="7">
                  <c:v>1403276</c:v>
                </c:pt>
                <c:pt idx="8">
                  <c:v>667202</c:v>
                </c:pt>
                <c:pt idx="9">
                  <c:v>20838</c:v>
                </c:pt>
              </c:numCache>
            </c:numRef>
          </c:val>
        </c:ser>
        <c:ser>
          <c:idx val="2"/>
          <c:order val="1"/>
          <c:tx>
            <c:strRef>
              <c:f>Sheet2!$G$2</c:f>
              <c:strCache>
                <c:ptCount val="1"/>
                <c:pt idx="0">
                  <c:v>FEDERAL Cost Share</c:v>
                </c:pt>
              </c:strCache>
            </c:strRef>
          </c:tx>
          <c:cat>
            <c:numRef>
              <c:f>Sheet2!$A$3:$A$14</c:f>
              <c:numCache>
                <c:formatCode>0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2102</c:v>
                </c:pt>
                <c:pt idx="11">
                  <c:v>2013</c:v>
                </c:pt>
              </c:numCache>
            </c:numRef>
          </c:cat>
          <c:val>
            <c:numRef>
              <c:f>Sheet2!$G$3:$G$14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2829220</c:v>
                </c:pt>
                <c:pt idx="2">
                  <c:v>3360830.41</c:v>
                </c:pt>
                <c:pt idx="3">
                  <c:v>4669987.97</c:v>
                </c:pt>
                <c:pt idx="4">
                  <c:v>6449351.1100000003</c:v>
                </c:pt>
                <c:pt idx="5">
                  <c:v>2187065</c:v>
                </c:pt>
                <c:pt idx="6">
                  <c:v>1840000</c:v>
                </c:pt>
                <c:pt idx="7">
                  <c:v>5690219.4000000004</c:v>
                </c:pt>
                <c:pt idx="8">
                  <c:v>5541272</c:v>
                </c:pt>
                <c:pt idx="9">
                  <c:v>4809369</c:v>
                </c:pt>
                <c:pt idx="10" formatCode="&quot;$&quot;#,##0.00">
                  <c:v>5400000</c:v>
                </c:pt>
                <c:pt idx="11" formatCode="&quot;$&quot;#,##0.00">
                  <c:v>4977100</c:v>
                </c:pt>
              </c:numCache>
            </c:numRef>
          </c:val>
        </c:ser>
        <c:ser>
          <c:idx val="1"/>
          <c:order val="2"/>
          <c:tx>
            <c:strRef>
              <c:f>Sheet2!$B$2</c:f>
              <c:strCache>
                <c:ptCount val="1"/>
                <c:pt idx="0">
                  <c:v>Farm Service Agency</c:v>
                </c:pt>
              </c:strCache>
            </c:strRef>
          </c:tx>
          <c:cat>
            <c:numRef>
              <c:f>Sheet2!$A$3:$A$14</c:f>
              <c:numCache>
                <c:formatCode>0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2102</c:v>
                </c:pt>
                <c:pt idx="11">
                  <c:v>2013</c:v>
                </c:pt>
              </c:numCache>
            </c:numRef>
          </c:cat>
          <c:val>
            <c:numRef>
              <c:f>Sheet2!$B$3:$B$14</c:f>
              <c:numCache>
                <c:formatCode>"$"#,##0_);[Red]\("$"#,##0\)</c:formatCode>
                <c:ptCount val="12"/>
                <c:pt idx="0">
                  <c:v>827806.93</c:v>
                </c:pt>
                <c:pt idx="1">
                  <c:v>6000657.5</c:v>
                </c:pt>
                <c:pt idx="2">
                  <c:v>14310931.9</c:v>
                </c:pt>
                <c:pt idx="3">
                  <c:v>17423348.52</c:v>
                </c:pt>
                <c:pt idx="4">
                  <c:v>21342210.5</c:v>
                </c:pt>
                <c:pt idx="5">
                  <c:v>6188904.96</c:v>
                </c:pt>
                <c:pt idx="6">
                  <c:v>10071521</c:v>
                </c:pt>
                <c:pt idx="7">
                  <c:v>22809910.510000002</c:v>
                </c:pt>
                <c:pt idx="8">
                  <c:v>23959999.390000001</c:v>
                </c:pt>
                <c:pt idx="9">
                  <c:v>11624236.630000001</c:v>
                </c:pt>
                <c:pt idx="10" formatCode="&quot;$&quot;#,##0.00">
                  <c:v>11746563</c:v>
                </c:pt>
                <c:pt idx="11" formatCode="&quot;$&quot;#,##0.00">
                  <c:v>9623809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303552"/>
        <c:axId val="73305088"/>
        <c:axId val="73327040"/>
      </c:area3DChart>
      <c:catAx>
        <c:axId val="733035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73305088"/>
        <c:crosses val="autoZero"/>
        <c:auto val="1"/>
        <c:lblAlgn val="ctr"/>
        <c:lblOffset val="100"/>
        <c:noMultiLvlLbl val="0"/>
      </c:catAx>
      <c:valAx>
        <c:axId val="73305088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73303552"/>
        <c:crosses val="autoZero"/>
        <c:crossBetween val="midCat"/>
      </c:valAx>
      <c:serAx>
        <c:axId val="733270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73305088"/>
        <c:crosses val="autoZero"/>
      </c:ser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16</xdr:row>
      <xdr:rowOff>83820</xdr:rowOff>
    </xdr:from>
    <xdr:to>
      <xdr:col>8</xdr:col>
      <xdr:colOff>129540</xdr:colOff>
      <xdr:row>44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workbookViewId="0">
      <selection activeCell="H15" sqref="H15:H16"/>
    </sheetView>
  </sheetViews>
  <sheetFormatPr defaultRowHeight="13.2" x14ac:dyDescent="0.25"/>
  <cols>
    <col min="1" max="1" width="7.33203125" style="10" customWidth="1"/>
    <col min="2" max="2" width="14.6640625" style="2" customWidth="1"/>
    <col min="3" max="3" width="5.44140625" style="2" customWidth="1"/>
    <col min="4" max="4" width="15.6640625" style="2" customWidth="1"/>
    <col min="5" max="5" width="4.6640625" style="2" customWidth="1"/>
    <col min="6" max="6" width="15.6640625" style="2" customWidth="1"/>
    <col min="7" max="7" width="4.6640625" style="2" customWidth="1"/>
    <col min="8" max="8" width="15.6640625" style="2" customWidth="1"/>
    <col min="9" max="9" width="5.109375" style="2" customWidth="1"/>
    <col min="10" max="10" width="15.6640625" style="2" customWidth="1"/>
    <col min="11" max="11" width="4.6640625" style="2" customWidth="1"/>
    <col min="12" max="12" width="15.6640625" style="2" customWidth="1"/>
    <col min="13" max="13" width="4.6640625" style="2" customWidth="1"/>
    <col min="14" max="14" width="15.6640625" style="2" customWidth="1"/>
    <col min="15" max="15" width="4.6640625" style="2" customWidth="1"/>
    <col min="16" max="16" width="16.6640625" style="2" customWidth="1"/>
  </cols>
  <sheetData>
    <row r="1" spans="1:16" ht="15.6" x14ac:dyDescent="0.3">
      <c r="A1" s="19" t="s">
        <v>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15.6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x14ac:dyDescent="0.25">
      <c r="D3" s="20" t="s">
        <v>6</v>
      </c>
      <c r="E3" s="20"/>
      <c r="F3" s="20"/>
      <c r="G3" s="20"/>
      <c r="H3" s="20"/>
      <c r="I3" s="20"/>
      <c r="J3" s="20"/>
      <c r="K3" s="3"/>
    </row>
    <row r="4" spans="1:16" ht="26.4" x14ac:dyDescent="0.25">
      <c r="A4" s="1" t="s">
        <v>1</v>
      </c>
      <c r="B4" s="3" t="s">
        <v>0</v>
      </c>
      <c r="C4" s="3" t="s">
        <v>10</v>
      </c>
      <c r="D4" s="3" t="s">
        <v>3</v>
      </c>
      <c r="E4" s="12" t="s">
        <v>10</v>
      </c>
      <c r="F4" s="3" t="s">
        <v>4</v>
      </c>
      <c r="G4" s="12" t="s">
        <v>10</v>
      </c>
      <c r="H4" s="3" t="s">
        <v>12</v>
      </c>
      <c r="I4" s="12" t="s">
        <v>10</v>
      </c>
      <c r="J4" s="3" t="s">
        <v>7</v>
      </c>
      <c r="K4" s="12" t="s">
        <v>10</v>
      </c>
      <c r="L4" s="3" t="s">
        <v>5</v>
      </c>
      <c r="M4" s="12" t="s">
        <v>10</v>
      </c>
      <c r="N4" s="8" t="s">
        <v>9</v>
      </c>
      <c r="O4" s="12" t="s">
        <v>10</v>
      </c>
      <c r="P4" s="8" t="s">
        <v>8</v>
      </c>
    </row>
    <row r="5" spans="1:16" x14ac:dyDescent="0.25">
      <c r="A5" s="10">
        <v>2002</v>
      </c>
      <c r="B5" s="5">
        <v>827806.93</v>
      </c>
      <c r="C5" s="9">
        <f t="shared" ref="C5:C11" si="0">B5/P5</f>
        <v>1</v>
      </c>
      <c r="D5" s="5">
        <v>0</v>
      </c>
      <c r="E5" s="9">
        <f>D5/P5</f>
        <v>0</v>
      </c>
      <c r="F5" s="5"/>
      <c r="G5" s="9">
        <f>F5/P5</f>
        <v>0</v>
      </c>
      <c r="H5" s="5"/>
      <c r="I5" s="9">
        <f>H5/P5</f>
        <v>0</v>
      </c>
      <c r="J5" s="5"/>
      <c r="K5" s="9">
        <f>J5/P5</f>
        <v>0</v>
      </c>
      <c r="L5" s="5">
        <v>0</v>
      </c>
      <c r="M5" s="9">
        <f>L5/P5</f>
        <v>0</v>
      </c>
      <c r="N5" s="5">
        <f>D5+F5+H5+J5+L5</f>
        <v>0</v>
      </c>
      <c r="O5" s="9">
        <f>N5/P5</f>
        <v>0</v>
      </c>
      <c r="P5" s="6">
        <f t="shared" ref="P5:P11" si="1">B5+N5</f>
        <v>827806.93</v>
      </c>
    </row>
    <row r="6" spans="1:16" x14ac:dyDescent="0.25">
      <c r="A6" s="10">
        <v>2003</v>
      </c>
      <c r="B6" s="5">
        <v>6000657.5</v>
      </c>
      <c r="C6" s="9">
        <f t="shared" si="0"/>
        <v>0.6323219135336573</v>
      </c>
      <c r="D6" s="5">
        <v>2620000</v>
      </c>
      <c r="E6" s="9">
        <f t="shared" ref="E6:E11" si="2">D6/P6</f>
        <v>0.2760836480765953</v>
      </c>
      <c r="F6" s="5">
        <f>68000+30000</f>
        <v>98000</v>
      </c>
      <c r="G6" s="9">
        <f t="shared" ref="G6:G11" si="3">F6/P6</f>
        <v>1.032679294332303E-2</v>
      </c>
      <c r="H6" s="5"/>
      <c r="I6" s="9">
        <f t="shared" ref="I6:I11" si="4">H6/P6</f>
        <v>0</v>
      </c>
      <c r="J6" s="5">
        <v>111220</v>
      </c>
      <c r="K6" s="9">
        <f t="shared" ref="K6:K11" si="5">J6/P6</f>
        <v>1.1719856236289667E-2</v>
      </c>
      <c r="L6" s="5">
        <f>480000+180000</f>
        <v>660000</v>
      </c>
      <c r="M6" s="9">
        <f t="shared" ref="M6:M11" si="6">L6/P6</f>
        <v>6.95477892101347E-2</v>
      </c>
      <c r="N6" s="5">
        <f t="shared" ref="N6:N11" si="7">D6+F6+H6+J6+L6</f>
        <v>3489220</v>
      </c>
      <c r="O6" s="9">
        <f t="shared" ref="O6:O11" si="8">N6/P6</f>
        <v>0.3676780864663427</v>
      </c>
      <c r="P6" s="6">
        <f t="shared" si="1"/>
        <v>9489877.5</v>
      </c>
    </row>
    <row r="7" spans="1:16" x14ac:dyDescent="0.25">
      <c r="A7" s="10">
        <v>2004</v>
      </c>
      <c r="B7" s="5">
        <v>14310931.9</v>
      </c>
      <c r="C7" s="9">
        <f t="shared" si="0"/>
        <v>0.71348179438365311</v>
      </c>
      <c r="D7" s="5">
        <v>2750830.41</v>
      </c>
      <c r="E7" s="9">
        <f t="shared" si="2"/>
        <v>0.13714462696674004</v>
      </c>
      <c r="F7" s="5">
        <v>610000</v>
      </c>
      <c r="G7" s="9">
        <f t="shared" si="3"/>
        <v>3.0411988374707339E-2</v>
      </c>
      <c r="H7" s="5"/>
      <c r="I7" s="9">
        <f t="shared" si="4"/>
        <v>0</v>
      </c>
      <c r="J7" s="5"/>
      <c r="K7" s="9">
        <f t="shared" si="5"/>
        <v>0</v>
      </c>
      <c r="L7" s="5">
        <v>2386117.25</v>
      </c>
      <c r="M7" s="9">
        <f t="shared" si="6"/>
        <v>0.11896159027489941</v>
      </c>
      <c r="N7" s="5">
        <f t="shared" si="7"/>
        <v>5746947.6600000001</v>
      </c>
      <c r="O7" s="9">
        <f t="shared" si="8"/>
        <v>0.28651820561634678</v>
      </c>
      <c r="P7" s="6">
        <f t="shared" si="1"/>
        <v>20057879.560000002</v>
      </c>
    </row>
    <row r="8" spans="1:16" x14ac:dyDescent="0.25">
      <c r="A8" s="10">
        <v>2005</v>
      </c>
      <c r="B8" s="5">
        <v>17423348.52</v>
      </c>
      <c r="C8" s="9">
        <f t="shared" si="0"/>
        <v>0.73221638817451384</v>
      </c>
      <c r="D8" s="5">
        <f>2850000-49750</f>
        <v>2800250</v>
      </c>
      <c r="E8" s="9">
        <f t="shared" si="2"/>
        <v>0.11768053302911732</v>
      </c>
      <c r="F8" s="5">
        <v>840737.97</v>
      </c>
      <c r="G8" s="9">
        <f t="shared" si="3"/>
        <v>3.5332021229325258E-2</v>
      </c>
      <c r="H8" s="5">
        <v>202400</v>
      </c>
      <c r="I8" s="9">
        <f t="shared" si="4"/>
        <v>8.5058619355748051E-3</v>
      </c>
      <c r="J8" s="5">
        <v>826600</v>
      </c>
      <c r="K8" s="9">
        <f t="shared" si="5"/>
        <v>3.4737872904872201E-2</v>
      </c>
      <c r="L8" s="5">
        <f>1652268+49750</f>
        <v>1702018</v>
      </c>
      <c r="M8" s="9">
        <f t="shared" si="6"/>
        <v>7.1527322726596634E-2</v>
      </c>
      <c r="N8" s="5">
        <f t="shared" si="7"/>
        <v>6372005.9699999997</v>
      </c>
      <c r="O8" s="9">
        <f t="shared" si="8"/>
        <v>0.26778361182548621</v>
      </c>
      <c r="P8" s="6">
        <f t="shared" si="1"/>
        <v>23795354.489999998</v>
      </c>
    </row>
    <row r="9" spans="1:16" x14ac:dyDescent="0.25">
      <c r="A9" s="10">
        <v>2006</v>
      </c>
      <c r="B9" s="5">
        <v>21342210.5</v>
      </c>
      <c r="C9" s="9">
        <f t="shared" si="0"/>
        <v>0.74907127914355132</v>
      </c>
      <c r="D9" s="5">
        <v>2800000</v>
      </c>
      <c r="E9" s="9">
        <f t="shared" si="2"/>
        <v>9.8274711591001485E-2</v>
      </c>
      <c r="F9" s="5">
        <v>1625000</v>
      </c>
      <c r="G9" s="9">
        <f t="shared" si="3"/>
        <v>5.7034430834063364E-2</v>
      </c>
      <c r="H9" s="5"/>
      <c r="I9" s="9">
        <f t="shared" si="4"/>
        <v>0</v>
      </c>
      <c r="J9" s="5">
        <v>2024351.11</v>
      </c>
      <c r="K9" s="9">
        <f t="shared" si="5"/>
        <v>7.1050900533633485E-2</v>
      </c>
      <c r="L9" s="5">
        <v>700000</v>
      </c>
      <c r="M9" s="9">
        <f t="shared" si="6"/>
        <v>2.4568677897750371E-2</v>
      </c>
      <c r="N9" s="5">
        <f t="shared" si="7"/>
        <v>7149351.1100000003</v>
      </c>
      <c r="O9" s="9">
        <f t="shared" si="8"/>
        <v>0.25092872085644874</v>
      </c>
      <c r="P9" s="6">
        <f t="shared" si="1"/>
        <v>28491561.609999999</v>
      </c>
    </row>
    <row r="10" spans="1:16" x14ac:dyDescent="0.25">
      <c r="A10" s="10">
        <v>2007</v>
      </c>
      <c r="B10" s="5">
        <v>6188904.96</v>
      </c>
      <c r="C10" s="9">
        <f t="shared" si="0"/>
        <v>0.68395522796793318</v>
      </c>
      <c r="D10" s="5">
        <v>500000</v>
      </c>
      <c r="E10" s="9">
        <f t="shared" si="2"/>
        <v>5.5256562541229681E-2</v>
      </c>
      <c r="F10" s="5">
        <v>1047000</v>
      </c>
      <c r="G10" s="9">
        <f t="shared" si="3"/>
        <v>0.11570724196133494</v>
      </c>
      <c r="H10" s="5"/>
      <c r="I10" s="9">
        <f t="shared" si="4"/>
        <v>0</v>
      </c>
      <c r="J10" s="5">
        <v>640065</v>
      </c>
      <c r="K10" s="9">
        <f t="shared" si="5"/>
        <v>7.0735583405904343E-2</v>
      </c>
      <c r="L10" s="5">
        <v>672729</v>
      </c>
      <c r="M10" s="9">
        <f t="shared" si="6"/>
        <v>7.4345384123597799E-2</v>
      </c>
      <c r="N10" s="5">
        <f t="shared" si="7"/>
        <v>2859794</v>
      </c>
      <c r="O10" s="9">
        <f t="shared" si="8"/>
        <v>0.31604477203206677</v>
      </c>
      <c r="P10" s="6">
        <f t="shared" si="1"/>
        <v>9048698.9600000009</v>
      </c>
    </row>
    <row r="11" spans="1:16" x14ac:dyDescent="0.25">
      <c r="A11" s="11">
        <v>2008</v>
      </c>
      <c r="B11" s="7">
        <v>10071521</v>
      </c>
      <c r="C11" s="9">
        <f t="shared" si="0"/>
        <v>0.70281549190108283</v>
      </c>
      <c r="D11" s="7">
        <v>500000</v>
      </c>
      <c r="E11" s="9">
        <f t="shared" si="2"/>
        <v>3.4891229035866715E-2</v>
      </c>
      <c r="F11" s="7">
        <v>1140000</v>
      </c>
      <c r="G11" s="9">
        <f t="shared" si="3"/>
        <v>7.955200220177612E-2</v>
      </c>
      <c r="H11" s="7">
        <v>50000</v>
      </c>
      <c r="I11" s="13">
        <f t="shared" si="4"/>
        <v>3.4891229035866719E-3</v>
      </c>
      <c r="J11" s="7">
        <v>150000</v>
      </c>
      <c r="K11" s="9">
        <f t="shared" si="5"/>
        <v>1.0467368710760015E-2</v>
      </c>
      <c r="L11" s="7">
        <v>2418728</v>
      </c>
      <c r="M11" s="9">
        <f t="shared" si="6"/>
        <v>0.16878478524692767</v>
      </c>
      <c r="N11" s="5">
        <f t="shared" si="7"/>
        <v>4258728</v>
      </c>
      <c r="O11" s="9">
        <f t="shared" si="8"/>
        <v>0.29718450809891717</v>
      </c>
      <c r="P11" s="6">
        <f t="shared" si="1"/>
        <v>14330249</v>
      </c>
    </row>
    <row r="12" spans="1:16" x14ac:dyDescent="0.25">
      <c r="A12" s="10">
        <v>2009</v>
      </c>
      <c r="B12" s="7">
        <v>22809910.510000002</v>
      </c>
      <c r="C12" s="9">
        <f>B12/P12</f>
        <v>0.76278637218284673</v>
      </c>
      <c r="D12" s="7">
        <v>1750000</v>
      </c>
      <c r="E12" s="9">
        <f>D12/P12</f>
        <v>5.8521761877792726E-2</v>
      </c>
      <c r="F12" s="7">
        <v>1640000</v>
      </c>
      <c r="G12" s="9">
        <f>F12/P12</f>
        <v>5.4843251131188611E-2</v>
      </c>
      <c r="H12" s="7">
        <v>550219.4</v>
      </c>
      <c r="I12" s="9">
        <f>H12/P12</f>
        <v>1.8399890689909708E-2</v>
      </c>
      <c r="J12" s="7">
        <v>1750000</v>
      </c>
      <c r="K12" s="9">
        <f>J12/P12</f>
        <v>5.8521761877792726E-2</v>
      </c>
      <c r="L12" s="7">
        <v>1403276</v>
      </c>
      <c r="M12" s="9">
        <f>L12/P12</f>
        <v>4.6926962240469411E-2</v>
      </c>
      <c r="N12" s="5">
        <f>D12+F12+H12+J12+L12</f>
        <v>7093495.4000000004</v>
      </c>
      <c r="O12" s="9">
        <f>N12/P12</f>
        <v>0.23721362781715319</v>
      </c>
      <c r="P12" s="6">
        <f>B12+N12</f>
        <v>29903405.910000004</v>
      </c>
    </row>
    <row r="13" spans="1:16" x14ac:dyDescent="0.25">
      <c r="A13" s="10">
        <v>2010</v>
      </c>
      <c r="B13" s="7">
        <v>23959999.390000001</v>
      </c>
      <c r="C13" s="9">
        <f>B13/P13</f>
        <v>0.79420655729772738</v>
      </c>
      <c r="D13" s="7">
        <v>1579748</v>
      </c>
      <c r="E13" s="9">
        <f>D13/P13</f>
        <v>5.2364200852259297E-2</v>
      </c>
      <c r="F13" s="7">
        <v>1579748</v>
      </c>
      <c r="G13" s="9">
        <f>F13/P13</f>
        <v>5.2364200852259297E-2</v>
      </c>
      <c r="H13" s="7">
        <v>802028</v>
      </c>
      <c r="I13" s="9">
        <f>H13/P13</f>
        <v>2.6584971325259357E-2</v>
      </c>
      <c r="J13" s="7">
        <v>1579748</v>
      </c>
      <c r="K13" s="9">
        <f>J13/P13</f>
        <v>5.2364200852259297E-2</v>
      </c>
      <c r="L13" s="7">
        <v>667202</v>
      </c>
      <c r="M13" s="9">
        <f>L13/P13</f>
        <v>2.2115868820235321E-2</v>
      </c>
      <c r="N13" s="5">
        <f>D13+F13+H13+J13+L13</f>
        <v>6208474</v>
      </c>
      <c r="O13" s="9">
        <f>N13/P13</f>
        <v>0.20579344270227257</v>
      </c>
      <c r="P13" s="6">
        <f>B13+N13</f>
        <v>30168473.390000001</v>
      </c>
    </row>
    <row r="14" spans="1:16" x14ac:dyDescent="0.25">
      <c r="A14" s="10">
        <v>2011</v>
      </c>
      <c r="B14" s="7">
        <v>11624236.630000001</v>
      </c>
      <c r="C14" s="9">
        <f>B14/P14</f>
        <v>0.7064496917298686</v>
      </c>
      <c r="D14" s="7">
        <v>1899995.66</v>
      </c>
      <c r="E14" s="9">
        <f>D14/P14</f>
        <v>0.11547006405831298</v>
      </c>
      <c r="F14" s="7">
        <v>1454686.67</v>
      </c>
      <c r="G14" s="9">
        <f>F14/P14</f>
        <v>8.8406919292475641E-2</v>
      </c>
      <c r="H14" s="7"/>
      <c r="I14" s="9">
        <f>H14/P14</f>
        <v>0</v>
      </c>
      <c r="J14" s="7">
        <v>1454686.67</v>
      </c>
      <c r="K14" s="9">
        <f>J14/P14</f>
        <v>8.8406919292475641E-2</v>
      </c>
      <c r="L14" s="7">
        <v>20838</v>
      </c>
      <c r="M14" s="9">
        <f>L14/P14</f>
        <v>1.2664056268671298E-3</v>
      </c>
      <c r="N14" s="5">
        <f>D14+F14+H14+J14+L14</f>
        <v>4830207</v>
      </c>
      <c r="O14" s="9">
        <f>N14/P14</f>
        <v>0.2935503082701314</v>
      </c>
      <c r="P14" s="6">
        <f>B14+N14</f>
        <v>16454443.630000001</v>
      </c>
    </row>
    <row r="15" spans="1:16" x14ac:dyDescent="0.25">
      <c r="A15" s="10">
        <v>2012</v>
      </c>
      <c r="B15" s="2">
        <v>11746563</v>
      </c>
      <c r="H15" s="2">
        <v>5400000</v>
      </c>
      <c r="N15" s="5">
        <f>D15+F15+H15+J15+L15</f>
        <v>5400000</v>
      </c>
      <c r="P15" s="6">
        <f>B15+N15</f>
        <v>17146563</v>
      </c>
    </row>
    <row r="16" spans="1:16" x14ac:dyDescent="0.25">
      <c r="A16" s="10">
        <v>2013</v>
      </c>
      <c r="B16" s="2">
        <v>9623809</v>
      </c>
      <c r="H16" s="2">
        <v>4977100</v>
      </c>
      <c r="N16" s="5">
        <f>D16+F16+H16+J16+L16</f>
        <v>4977100</v>
      </c>
      <c r="P16" s="6">
        <f>B16+N16</f>
        <v>14600909</v>
      </c>
    </row>
    <row r="17" spans="1:16" x14ac:dyDescent="0.25">
      <c r="A17" s="10" t="s">
        <v>13</v>
      </c>
      <c r="B17" s="2">
        <f>SUM(B5:B16)</f>
        <v>155929899.84</v>
      </c>
      <c r="C17" s="9">
        <f>B17/P17</f>
        <v>0.85409333796899245</v>
      </c>
      <c r="D17" s="2">
        <f>SUM(D5:D14)</f>
        <v>17200824.07</v>
      </c>
      <c r="E17" s="9">
        <f>D17/P17</f>
        <v>9.4216114169497114E-2</v>
      </c>
      <c r="F17" s="2">
        <f>SUM(F5:F14)</f>
        <v>10035172.639999999</v>
      </c>
      <c r="G17" s="9">
        <f>F17/P17</f>
        <v>5.4966841548589461E-2</v>
      </c>
      <c r="H17" s="2">
        <f>SUM(H5:H16)</f>
        <v>11981747.4</v>
      </c>
      <c r="I17" s="9">
        <f>H17/P17</f>
        <v>6.5629046398849381E-2</v>
      </c>
      <c r="J17" s="2">
        <f>SUM(J5:J14)</f>
        <v>8536670.7800000012</v>
      </c>
      <c r="K17" s="9">
        <f>J17/P17</f>
        <v>4.6758919547270857E-2</v>
      </c>
      <c r="L17" s="2">
        <f>SUM(L5:L14)</f>
        <v>10630908.25</v>
      </c>
      <c r="M17" s="9">
        <f>L17/P17</f>
        <v>5.8229934875872996E-2</v>
      </c>
      <c r="N17" s="2">
        <f>SUM(N5:N14)</f>
        <v>48008223.140000001</v>
      </c>
      <c r="O17" s="9">
        <f>N17/P17</f>
        <v>0.26296113570057189</v>
      </c>
      <c r="P17" s="2">
        <f>SUM(P5:P14)</f>
        <v>182567750.98000002</v>
      </c>
    </row>
    <row r="20" spans="1:16" x14ac:dyDescent="0.25">
      <c r="J20" s="9" t="s">
        <v>11</v>
      </c>
    </row>
    <row r="22" spans="1:16" x14ac:dyDescent="0.25">
      <c r="B22" s="2" t="s">
        <v>11</v>
      </c>
      <c r="D22" s="2" t="s">
        <v>11</v>
      </c>
    </row>
    <row r="29" spans="1:16" x14ac:dyDescent="0.25">
      <c r="A29" s="11"/>
    </row>
  </sheetData>
  <mergeCells count="2">
    <mergeCell ref="A1:P1"/>
    <mergeCell ref="D3:J3"/>
  </mergeCells>
  <phoneticPr fontId="2" type="noConversion"/>
  <pageMargins left="0.75" right="0.75" top="1" bottom="1" header="0.5" footer="0.5"/>
  <pageSetup scale="74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5"/>
  <sheetViews>
    <sheetView tabSelected="1" topLeftCell="A9" workbookViewId="0">
      <selection activeCell="O27" sqref="O27"/>
    </sheetView>
  </sheetViews>
  <sheetFormatPr defaultRowHeight="13.2" x14ac:dyDescent="0.25"/>
  <cols>
    <col min="2" max="2" width="20.109375" customWidth="1"/>
    <col min="3" max="3" width="14.44140625" customWidth="1"/>
    <col min="4" max="4" width="12.44140625" customWidth="1"/>
    <col min="5" max="5" width="14.88671875" customWidth="1"/>
    <col min="6" max="7" width="13.33203125" customWidth="1"/>
    <col min="8" max="8" width="14" customWidth="1"/>
    <col min="9" max="9" width="12.33203125" customWidth="1"/>
  </cols>
  <sheetData>
    <row r="2" spans="1:9" ht="26.4" x14ac:dyDescent="0.25">
      <c r="A2" s="1" t="s">
        <v>1</v>
      </c>
      <c r="B2" s="3" t="s">
        <v>16</v>
      </c>
      <c r="C2" s="3" t="s">
        <v>3</v>
      </c>
      <c r="D2" s="3" t="s">
        <v>4</v>
      </c>
      <c r="E2" s="3" t="s">
        <v>12</v>
      </c>
      <c r="F2" s="3" t="s">
        <v>7</v>
      </c>
      <c r="G2" s="8" t="s">
        <v>15</v>
      </c>
      <c r="H2" s="8" t="s">
        <v>14</v>
      </c>
      <c r="I2" s="8" t="s">
        <v>8</v>
      </c>
    </row>
    <row r="3" spans="1:9" x14ac:dyDescent="0.25">
      <c r="A3" s="17">
        <v>2002</v>
      </c>
      <c r="B3" s="14">
        <v>827806.93</v>
      </c>
      <c r="C3" s="14">
        <v>0</v>
      </c>
      <c r="D3" s="14"/>
      <c r="E3" s="14"/>
      <c r="F3" s="14"/>
      <c r="G3" s="14">
        <f>SUM(C3:F3)</f>
        <v>0</v>
      </c>
      <c r="H3" s="14">
        <v>0</v>
      </c>
      <c r="I3" s="16">
        <f>SUM(B3:H3)</f>
        <v>827806.93</v>
      </c>
    </row>
    <row r="4" spans="1:9" x14ac:dyDescent="0.25">
      <c r="A4" s="17">
        <v>2003</v>
      </c>
      <c r="B4" s="14">
        <v>6000657.5</v>
      </c>
      <c r="C4" s="14">
        <v>2620000</v>
      </c>
      <c r="D4" s="14">
        <v>98000</v>
      </c>
      <c r="E4" s="14"/>
      <c r="F4" s="14">
        <v>111220</v>
      </c>
      <c r="G4" s="14">
        <f t="shared" ref="G4:G12" si="0">SUM(C4:F4)</f>
        <v>2829220</v>
      </c>
      <c r="H4" s="14">
        <v>660000</v>
      </c>
      <c r="I4" s="16">
        <f t="shared" ref="I4:I14" si="1">SUM(B4:H4)</f>
        <v>12319097.5</v>
      </c>
    </row>
    <row r="5" spans="1:9" x14ac:dyDescent="0.25">
      <c r="A5" s="17">
        <v>2004</v>
      </c>
      <c r="B5" s="14">
        <v>14310931.9</v>
      </c>
      <c r="C5" s="14">
        <v>2750830.41</v>
      </c>
      <c r="D5" s="14">
        <v>610000</v>
      </c>
      <c r="E5" s="14"/>
      <c r="F5" s="14"/>
      <c r="G5" s="14">
        <f t="shared" si="0"/>
        <v>3360830.41</v>
      </c>
      <c r="H5" s="14">
        <v>2386117.25</v>
      </c>
      <c r="I5" s="16">
        <f t="shared" si="1"/>
        <v>23418709.970000003</v>
      </c>
    </row>
    <row r="6" spans="1:9" x14ac:dyDescent="0.25">
      <c r="A6" s="17">
        <v>2005</v>
      </c>
      <c r="B6" s="14">
        <v>17423348.52</v>
      </c>
      <c r="C6" s="14">
        <v>2800250</v>
      </c>
      <c r="D6" s="14">
        <v>840737.97</v>
      </c>
      <c r="E6" s="14">
        <v>202400</v>
      </c>
      <c r="F6" s="14">
        <v>826600</v>
      </c>
      <c r="G6" s="14">
        <f t="shared" si="0"/>
        <v>4669987.97</v>
      </c>
      <c r="H6" s="14">
        <v>1702018</v>
      </c>
      <c r="I6" s="16">
        <f t="shared" si="1"/>
        <v>28465342.459999997</v>
      </c>
    </row>
    <row r="7" spans="1:9" x14ac:dyDescent="0.25">
      <c r="A7" s="17">
        <v>2006</v>
      </c>
      <c r="B7" s="14">
        <v>21342210.5</v>
      </c>
      <c r="C7" s="14">
        <v>2800000</v>
      </c>
      <c r="D7" s="14">
        <v>1625000</v>
      </c>
      <c r="E7" s="14"/>
      <c r="F7" s="14">
        <v>2024351.11</v>
      </c>
      <c r="G7" s="14">
        <f t="shared" si="0"/>
        <v>6449351.1100000003</v>
      </c>
      <c r="H7" s="14">
        <v>700000</v>
      </c>
      <c r="I7" s="16">
        <f t="shared" si="1"/>
        <v>34940912.719999999</v>
      </c>
    </row>
    <row r="8" spans="1:9" x14ac:dyDescent="0.25">
      <c r="A8" s="17">
        <v>2007</v>
      </c>
      <c r="B8" s="14">
        <v>6188904.96</v>
      </c>
      <c r="C8" s="14">
        <v>500000</v>
      </c>
      <c r="D8" s="14">
        <v>1047000</v>
      </c>
      <c r="E8" s="14"/>
      <c r="F8" s="14">
        <v>640065</v>
      </c>
      <c r="G8" s="14">
        <f t="shared" si="0"/>
        <v>2187065</v>
      </c>
      <c r="H8" s="14">
        <v>672729</v>
      </c>
      <c r="I8" s="16">
        <f t="shared" si="1"/>
        <v>11235763.960000001</v>
      </c>
    </row>
    <row r="9" spans="1:9" x14ac:dyDescent="0.25">
      <c r="A9" s="18">
        <v>2008</v>
      </c>
      <c r="B9" s="15">
        <v>10071521</v>
      </c>
      <c r="C9" s="15">
        <v>500000</v>
      </c>
      <c r="D9" s="15">
        <v>1140000</v>
      </c>
      <c r="E9" s="15">
        <v>50000</v>
      </c>
      <c r="F9" s="15">
        <v>150000</v>
      </c>
      <c r="G9" s="14">
        <f t="shared" si="0"/>
        <v>1840000</v>
      </c>
      <c r="H9" s="15">
        <v>2418728</v>
      </c>
      <c r="I9" s="16">
        <f t="shared" si="1"/>
        <v>16170249</v>
      </c>
    </row>
    <row r="10" spans="1:9" x14ac:dyDescent="0.25">
      <c r="A10" s="17">
        <v>2009</v>
      </c>
      <c r="B10" s="15">
        <v>22809910.510000002</v>
      </c>
      <c r="C10" s="15">
        <v>1750000</v>
      </c>
      <c r="D10" s="15">
        <v>1640000</v>
      </c>
      <c r="E10" s="15">
        <v>550219.4</v>
      </c>
      <c r="F10" s="15">
        <v>1750000</v>
      </c>
      <c r="G10" s="14">
        <f t="shared" si="0"/>
        <v>5690219.4000000004</v>
      </c>
      <c r="H10" s="15">
        <v>1403276</v>
      </c>
      <c r="I10" s="16">
        <f t="shared" si="1"/>
        <v>35593625.310000002</v>
      </c>
    </row>
    <row r="11" spans="1:9" x14ac:dyDescent="0.25">
      <c r="A11" s="17">
        <v>2010</v>
      </c>
      <c r="B11" s="15">
        <v>23959999.390000001</v>
      </c>
      <c r="C11" s="15">
        <v>1579748</v>
      </c>
      <c r="D11" s="15">
        <v>1579748</v>
      </c>
      <c r="E11" s="15">
        <v>802028</v>
      </c>
      <c r="F11" s="15">
        <v>1579748</v>
      </c>
      <c r="G11" s="14">
        <f t="shared" si="0"/>
        <v>5541272</v>
      </c>
      <c r="H11" s="15">
        <v>667202</v>
      </c>
      <c r="I11" s="16">
        <f t="shared" si="1"/>
        <v>35709745.390000001</v>
      </c>
    </row>
    <row r="12" spans="1:9" x14ac:dyDescent="0.25">
      <c r="A12" s="17">
        <v>2011</v>
      </c>
      <c r="B12" s="15">
        <v>11624236.630000001</v>
      </c>
      <c r="C12" s="15">
        <v>1899995.66</v>
      </c>
      <c r="D12" s="15">
        <v>1454686.67</v>
      </c>
      <c r="E12" s="15"/>
      <c r="F12" s="15">
        <v>1454686.67</v>
      </c>
      <c r="G12" s="14">
        <f t="shared" si="0"/>
        <v>4809369</v>
      </c>
      <c r="H12" s="15">
        <v>20838</v>
      </c>
      <c r="I12" s="16">
        <f t="shared" si="1"/>
        <v>21263812.630000003</v>
      </c>
    </row>
    <row r="13" spans="1:9" x14ac:dyDescent="0.25">
      <c r="A13" s="17">
        <v>2102</v>
      </c>
      <c r="B13" s="2">
        <v>11746563</v>
      </c>
      <c r="G13" s="2">
        <v>5400000</v>
      </c>
      <c r="I13" s="16">
        <f t="shared" si="1"/>
        <v>17146563</v>
      </c>
    </row>
    <row r="14" spans="1:9" x14ac:dyDescent="0.25">
      <c r="A14" s="17">
        <v>2013</v>
      </c>
      <c r="B14" s="2">
        <v>9623809</v>
      </c>
      <c r="G14" s="2">
        <v>4977100</v>
      </c>
      <c r="I14" s="16">
        <f t="shared" si="1"/>
        <v>14600909</v>
      </c>
    </row>
    <row r="15" spans="1:9" x14ac:dyDescent="0.25">
      <c r="B15" s="14">
        <f>SUM(B3:B12)</f>
        <v>134559527.84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geoffrey.gabbott</dc:creator>
  <cp:lastModifiedBy>kent.williams</cp:lastModifiedBy>
  <cp:lastPrinted>2011-09-12T15:04:35Z</cp:lastPrinted>
  <dcterms:created xsi:type="dcterms:W3CDTF">2008-10-27T14:19:05Z</dcterms:created>
  <dcterms:modified xsi:type="dcterms:W3CDTF">2014-02-03T23:08:47Z</dcterms:modified>
</cp:coreProperties>
</file>